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y Drive\EPFL\1. PhD\Teaching\Biophysics course\2025-26\Exeercise sheet 2\"/>
    </mc:Choice>
  </mc:AlternateContent>
  <xr:revisionPtr revIDLastSave="0" documentId="13_ncr:1_{C31BF10F-F514-4330-8FBE-C827A4CD6F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 dilution" sheetId="2" r:id="rId1"/>
  </sheets>
  <definedNames>
    <definedName name="solver_adj" localSheetId="0" hidden="1">'no dilution'!$K$5,'no dilution'!$K$8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'no dilution'!$J$13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K9" i="2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B8" i="2"/>
  <c r="B9" i="2"/>
  <c r="B10" i="2"/>
  <c r="B14" i="2"/>
  <c r="B15" i="2"/>
  <c r="B16" i="2"/>
  <c r="B19" i="2"/>
  <c r="B20" i="2"/>
  <c r="E4" i="2"/>
  <c r="C6" i="2" s="1"/>
  <c r="C7" i="2" s="1"/>
  <c r="B4" i="2"/>
  <c r="B3" i="2"/>
  <c r="B11" i="2" s="1"/>
  <c r="B22" i="2" l="1"/>
  <c r="B21" i="2"/>
  <c r="B13" i="2"/>
  <c r="B6" i="2"/>
  <c r="B25" i="2"/>
  <c r="B7" i="2"/>
  <c r="B24" i="2"/>
  <c r="B18" i="2"/>
  <c r="B12" i="2"/>
  <c r="B23" i="2"/>
  <c r="B17" i="2"/>
  <c r="K6" i="2" l="1"/>
  <c r="O6" i="2" s="1"/>
  <c r="P6" i="2" s="1"/>
  <c r="D7" i="2" l="1"/>
  <c r="F7" i="2" l="1"/>
  <c r="G7" i="2" s="1"/>
  <c r="D8" i="2"/>
  <c r="F8" i="2" s="1"/>
  <c r="G8" i="2" s="1"/>
  <c r="D9" i="2" l="1"/>
  <c r="F9" i="2" s="1"/>
  <c r="G9" i="2" s="1"/>
  <c r="D10" i="2" l="1"/>
  <c r="F10" i="2" s="1"/>
  <c r="G10" i="2" s="1"/>
  <c r="D11" i="2" l="1"/>
  <c r="F11" i="2" s="1"/>
  <c r="G11" i="2" s="1"/>
  <c r="D12" i="2" l="1"/>
  <c r="F12" i="2" s="1"/>
  <c r="G12" i="2" s="1"/>
  <c r="D13" i="2" l="1"/>
  <c r="F13" i="2" s="1"/>
  <c r="G13" i="2" s="1"/>
  <c r="D14" i="2" l="1"/>
  <c r="F14" i="2" s="1"/>
  <c r="G14" i="2" s="1"/>
  <c r="D15" i="2" l="1"/>
  <c r="F15" i="2" s="1"/>
  <c r="G15" i="2" s="1"/>
  <c r="D16" i="2" l="1"/>
  <c r="F16" i="2" s="1"/>
  <c r="G16" i="2" s="1"/>
  <c r="D17" i="2" l="1"/>
  <c r="F17" i="2" s="1"/>
  <c r="G17" i="2" s="1"/>
  <c r="D18" i="2" l="1"/>
  <c r="F18" i="2" s="1"/>
  <c r="G18" i="2" s="1"/>
  <c r="D19" i="2" l="1"/>
  <c r="F19" i="2" s="1"/>
  <c r="G19" i="2" s="1"/>
  <c r="D20" i="2" l="1"/>
  <c r="F20" i="2" s="1"/>
  <c r="G20" i="2" s="1"/>
  <c r="D21" i="2" l="1"/>
  <c r="F21" i="2" s="1"/>
  <c r="G21" i="2" s="1"/>
  <c r="D22" i="2" l="1"/>
  <c r="F22" i="2" s="1"/>
  <c r="G22" i="2" s="1"/>
  <c r="D23" i="2" l="1"/>
  <c r="F23" i="2" s="1"/>
  <c r="G23" i="2" s="1"/>
  <c r="D24" i="2" l="1"/>
  <c r="F24" i="2" s="1"/>
  <c r="G24" i="2" s="1"/>
  <c r="J13" i="2" s="1"/>
  <c r="D25" i="2"/>
</calcChain>
</file>

<file path=xl/sharedStrings.xml><?xml version="1.0" encoding="utf-8"?>
<sst xmlns="http://schemas.openxmlformats.org/spreadsheetml/2006/main" count="19" uniqueCount="18">
  <si>
    <t>kcal/mol</t>
  </si>
  <si>
    <t>fitted</t>
  </si>
  <si>
    <t>square root error</t>
  </si>
  <si>
    <t>dH</t>
  </si>
  <si>
    <t>error sum</t>
  </si>
  <si>
    <t>r</t>
  </si>
  <si>
    <t>no dilution</t>
  </si>
  <si>
    <t>ratio</t>
  </si>
  <si>
    <t>Kb</t>
  </si>
  <si>
    <t>V0</t>
  </si>
  <si>
    <t>Nmd C_L</t>
  </si>
  <si>
    <t>Ufp1 mol</t>
  </si>
  <si>
    <t>Nmd4 mol</t>
  </si>
  <si>
    <t>Ulp C</t>
  </si>
  <si>
    <t>[R]tot, M</t>
  </si>
  <si>
    <t>deltaG, kcal/mol</t>
  </si>
  <si>
    <t>deltaS, kcal/(mol*K)</t>
  </si>
  <si>
    <t>1/M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</si>
</sst>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E+00"/>
  </numFmts>
  <fonts count="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1" applyNumberFormat="0" applyFont="0" applyAlignment="0" applyProtection="0"/>
  </cellStyleXfs>
  <cellXfs count="12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1" fillId="3" borderId="0" xfId="1"/>
    <xf numFmtId="0" fontId="0" fillId="4" borderId="0" xfId="0" applyFill="1"/>
    <xf numFmtId="0" fontId="0" fillId="0" borderId="2" xfId="0" applyBorder="1"/>
    <xf numFmtId="0" fontId="3" fillId="5" borderId="0" xfId="2"/>
    <xf numFmtId="0" fontId="4" fillId="0" borderId="0" xfId="0" applyFont="1"/>
    <xf numFmtId="0" fontId="0" fillId="6" borderId="3" xfId="3" applyFont="1" applyBorder="1" applyAlignment="1">
      <alignment horizontal="center"/>
    </xf>
    <xf numFmtId="0" fontId="0" fillId="0" borderId="0" xfId="0"/>
  </cellXfs>
  <cellStyles count="4">
    <cellStyle name="Good" xfId="2" builtinId="26"/>
    <cellStyle name="Neutral" xfId="1" builtinId="2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 dilution'!$D$7:$D$24</c:f>
              <c:numCache>
                <c:formatCode>General</c:formatCode>
                <c:ptCount val="18"/>
                <c:pt idx="0">
                  <c:v>0.1153904761904762</c:v>
                </c:pt>
                <c:pt idx="1">
                  <c:v>0.21443809523809526</c:v>
                </c:pt>
                <c:pt idx="2">
                  <c:v>0.31348571428571431</c:v>
                </c:pt>
                <c:pt idx="3">
                  <c:v>0.41253333333333336</c:v>
                </c:pt>
                <c:pt idx="4">
                  <c:v>0.51158095238095236</c:v>
                </c:pt>
                <c:pt idx="5">
                  <c:v>0.61062857142857141</c:v>
                </c:pt>
                <c:pt idx="6">
                  <c:v>0.70967619047619057</c:v>
                </c:pt>
                <c:pt idx="7">
                  <c:v>0.80872380952380962</c:v>
                </c:pt>
                <c:pt idx="8">
                  <c:v>0.90777142857142867</c:v>
                </c:pt>
                <c:pt idx="9">
                  <c:v>1.0068190476190477</c:v>
                </c:pt>
                <c:pt idx="10">
                  <c:v>1.1058666666666668</c:v>
                </c:pt>
                <c:pt idx="11">
                  <c:v>1.2049142857142858</c:v>
                </c:pt>
                <c:pt idx="12">
                  <c:v>1.3039619047619049</c:v>
                </c:pt>
                <c:pt idx="13">
                  <c:v>1.4030095238095239</c:v>
                </c:pt>
                <c:pt idx="14">
                  <c:v>1.502057142857143</c:v>
                </c:pt>
                <c:pt idx="15">
                  <c:v>1.6011047619047623</c:v>
                </c:pt>
                <c:pt idx="16">
                  <c:v>1.7001523809523813</c:v>
                </c:pt>
                <c:pt idx="17">
                  <c:v>1.7992000000000006</c:v>
                </c:pt>
              </c:numCache>
            </c:numRef>
          </c:xVal>
          <c:yVal>
            <c:numRef>
              <c:f>'no dilution'!$E$7:$E$24</c:f>
              <c:numCache>
                <c:formatCode>General</c:formatCode>
                <c:ptCount val="18"/>
                <c:pt idx="0">
                  <c:v>-13.84</c:v>
                </c:pt>
                <c:pt idx="1">
                  <c:v>-13.63</c:v>
                </c:pt>
                <c:pt idx="2">
                  <c:v>-13.15</c:v>
                </c:pt>
                <c:pt idx="3">
                  <c:v>-12.6</c:v>
                </c:pt>
                <c:pt idx="4">
                  <c:v>-12.34</c:v>
                </c:pt>
                <c:pt idx="5">
                  <c:v>-11.9</c:v>
                </c:pt>
                <c:pt idx="6">
                  <c:v>-10.76</c:v>
                </c:pt>
                <c:pt idx="7">
                  <c:v>-9.9700000000000006</c:v>
                </c:pt>
                <c:pt idx="8">
                  <c:v>-8.6999999999999993</c:v>
                </c:pt>
                <c:pt idx="9">
                  <c:v>-7.24</c:v>
                </c:pt>
                <c:pt idx="10">
                  <c:v>-5.18</c:v>
                </c:pt>
                <c:pt idx="11">
                  <c:v>-4.2699999999999996</c:v>
                </c:pt>
                <c:pt idx="12">
                  <c:v>-3.11</c:v>
                </c:pt>
                <c:pt idx="13">
                  <c:v>-2.44</c:v>
                </c:pt>
                <c:pt idx="14">
                  <c:v>-1.65</c:v>
                </c:pt>
                <c:pt idx="15">
                  <c:v>-1.4</c:v>
                </c:pt>
                <c:pt idx="16">
                  <c:v>-1.0900000000000001</c:v>
                </c:pt>
                <c:pt idx="17">
                  <c:v>-1.06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D8-42FD-9135-275A8120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057999"/>
        <c:axId val="893056559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 dilution'!$D$7:$D$24</c:f>
              <c:numCache>
                <c:formatCode>General</c:formatCode>
                <c:ptCount val="18"/>
                <c:pt idx="0">
                  <c:v>0.1153904761904762</c:v>
                </c:pt>
                <c:pt idx="1">
                  <c:v>0.21443809523809526</c:v>
                </c:pt>
                <c:pt idx="2">
                  <c:v>0.31348571428571431</c:v>
                </c:pt>
                <c:pt idx="3">
                  <c:v>0.41253333333333336</c:v>
                </c:pt>
                <c:pt idx="4">
                  <c:v>0.51158095238095236</c:v>
                </c:pt>
                <c:pt idx="5">
                  <c:v>0.61062857142857141</c:v>
                </c:pt>
                <c:pt idx="6">
                  <c:v>0.70967619047619057</c:v>
                </c:pt>
                <c:pt idx="7">
                  <c:v>0.80872380952380962</c:v>
                </c:pt>
                <c:pt idx="8">
                  <c:v>0.90777142857142867</c:v>
                </c:pt>
                <c:pt idx="9">
                  <c:v>1.0068190476190477</c:v>
                </c:pt>
                <c:pt idx="10">
                  <c:v>1.1058666666666668</c:v>
                </c:pt>
                <c:pt idx="11">
                  <c:v>1.2049142857142858</c:v>
                </c:pt>
                <c:pt idx="12">
                  <c:v>1.3039619047619049</c:v>
                </c:pt>
                <c:pt idx="13">
                  <c:v>1.4030095238095239</c:v>
                </c:pt>
                <c:pt idx="14">
                  <c:v>1.502057142857143</c:v>
                </c:pt>
                <c:pt idx="15">
                  <c:v>1.6011047619047623</c:v>
                </c:pt>
                <c:pt idx="16">
                  <c:v>1.7001523809523813</c:v>
                </c:pt>
                <c:pt idx="17">
                  <c:v>1.7992000000000006</c:v>
                </c:pt>
              </c:numCache>
            </c:numRef>
          </c:xVal>
          <c:yVal>
            <c:numRef>
              <c:f>'no dilution'!$F$7:$F$24</c:f>
              <c:numCache>
                <c:formatCode>General</c:formatCode>
                <c:ptCount val="18"/>
                <c:pt idx="0">
                  <c:v>-14.016622572320772</c:v>
                </c:pt>
                <c:pt idx="1">
                  <c:v>-13.787438420791695</c:v>
                </c:pt>
                <c:pt idx="2">
                  <c:v>-13.483217645011385</c:v>
                </c:pt>
                <c:pt idx="3">
                  <c:v>-13.073993232191457</c:v>
                </c:pt>
                <c:pt idx="4">
                  <c:v>-12.518964679460918</c:v>
                </c:pt>
                <c:pt idx="5">
                  <c:v>-11.767718328173668</c:v>
                </c:pt>
                <c:pt idx="6">
                  <c:v>-10.771300481408252</c:v>
                </c:pt>
                <c:pt idx="7">
                  <c:v>-9.5117388244261214</c:v>
                </c:pt>
                <c:pt idx="8">
                  <c:v>-8.045171266627575</c:v>
                </c:pt>
                <c:pt idx="9">
                  <c:v>-6.5172616560469736</c:v>
                </c:pt>
                <c:pt idx="10">
                  <c:v>-5.1055216385846425</c:v>
                </c:pt>
                <c:pt idx="11">
                  <c:v>-3.9292046622055414</c:v>
                </c:pt>
                <c:pt idx="12">
                  <c:v>-3.0162461916582282</c:v>
                </c:pt>
                <c:pt idx="13">
                  <c:v>-2.3341777531083876</c:v>
                </c:pt>
                <c:pt idx="14">
                  <c:v>-1.8313738845407497</c:v>
                </c:pt>
                <c:pt idx="15">
                  <c:v>-1.4599707408166989</c:v>
                </c:pt>
                <c:pt idx="16">
                  <c:v>-1.1827812977789522</c:v>
                </c:pt>
                <c:pt idx="17">
                  <c:v>-0.9729542263566836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D8-42FD-9135-275A8120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057999"/>
        <c:axId val="893056559"/>
      </c:scatterChart>
      <c:valAx>
        <c:axId val="893057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93056559"/>
        <c:crosses val="autoZero"/>
        <c:crossBetween val="midCat"/>
      </c:valAx>
      <c:valAx>
        <c:axId val="89305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93057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232411</xdr:colOff>
      <xdr:row>7</xdr:row>
      <xdr:rowOff>7620</xdr:rowOff>
    </xdr:from>
    <xdr:to>
      <xdr:col>16</xdr:col>
      <xdr:colOff>152401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CA451-D0AE-167C-DE50-AD1CF582B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3BB9-0D8C-472C-A97B-67DE52905D1B}">
  <dimension ref="A1:AB50"/>
  <sheetViews>
    <sheetView tabSelected="1" workbookViewId="0">
      <selection activeCell="E27" sqref="E27"/>
    </sheetView>
  </sheetViews>
  <sheetFormatPr defaultRowHeight="14.4" x14ac:dyDescent="0.3"/>
  <cols>
    <col min="2" max="2" width="12" bestFit="1" customWidth="1"/>
    <col min="3" max="3" width="10.109375" customWidth="1"/>
    <col min="5" max="5" width="12" bestFit="1" customWidth="1"/>
    <col min="6" max="6" width="14.109375" customWidth="1"/>
    <col min="7" max="7" width="16" customWidth="1"/>
    <col min="8" max="8" width="12.33203125" customWidth="1"/>
    <col min="13" max="13" width="12" bestFit="1" customWidth="1"/>
    <col min="15" max="15" width="18.5546875" customWidth="1"/>
    <col min="16" max="16" width="22.5546875" customWidth="1"/>
  </cols>
  <sheetData>
    <row r="1" spans="1:20" x14ac:dyDescent="0.3">
      <c r="A1" s="7"/>
      <c r="B1" s="10" t="s">
        <v>6</v>
      </c>
      <c r="C1" s="1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3" spans="1:20" x14ac:dyDescent="0.3">
      <c r="A3" t="s">
        <v>9</v>
      </c>
      <c r="B3">
        <f>0.00015</f>
        <v>1.4999999999999999E-4</v>
      </c>
    </row>
    <row r="4" spans="1:20" x14ac:dyDescent="0.3">
      <c r="A4" t="s">
        <v>13</v>
      </c>
      <c r="B4">
        <f>0.000035</f>
        <v>3.4999999999999997E-5</v>
      </c>
      <c r="D4" t="s">
        <v>10</v>
      </c>
      <c r="E4">
        <f>0.00026</f>
        <v>2.5999999999999998E-4</v>
      </c>
    </row>
    <row r="5" spans="1:20" x14ac:dyDescent="0.3">
      <c r="A5" s="6"/>
      <c r="B5" s="6" t="s">
        <v>11</v>
      </c>
      <c r="C5" s="6" t="s">
        <v>12</v>
      </c>
      <c r="D5" s="8" t="s">
        <v>7</v>
      </c>
      <c r="E5" s="6" t="s">
        <v>0</v>
      </c>
      <c r="F5" s="6"/>
      <c r="G5" s="6"/>
      <c r="J5" s="9" t="s">
        <v>3</v>
      </c>
      <c r="K5" s="4">
        <v>-15.051256717499776</v>
      </c>
      <c r="L5" t="s">
        <v>0</v>
      </c>
      <c r="O5" s="9" t="s">
        <v>15</v>
      </c>
      <c r="P5" s="9" t="s">
        <v>16</v>
      </c>
    </row>
    <row r="6" spans="1:20" x14ac:dyDescent="0.3">
      <c r="A6">
        <v>1</v>
      </c>
      <c r="B6">
        <f>$B$3*$B$4</f>
        <v>5.249999999999999E-9</v>
      </c>
      <c r="C6">
        <f>0.00000033*$E$4</f>
        <v>8.5799999999999991E-11</v>
      </c>
      <c r="D6">
        <f>C6/B6</f>
        <v>1.6342857142857145E-2</v>
      </c>
      <c r="F6" s="8" t="s">
        <v>1</v>
      </c>
      <c r="G6" t="s">
        <v>2</v>
      </c>
      <c r="J6" s="9" t="s">
        <v>8</v>
      </c>
      <c r="K6" s="4">
        <f>1/K8/K9</f>
        <v>486761.35925027257</v>
      </c>
      <c r="L6" t="s">
        <v>17</v>
      </c>
      <c r="O6" s="4">
        <f>(-1.9872*298*LN(K6))/1000</f>
        <v>-7.7549838520862933</v>
      </c>
      <c r="P6" s="4">
        <f>(K5-O6)/298</f>
        <v>-2.4484137132260008E-2</v>
      </c>
    </row>
    <row r="7" spans="1:20" x14ac:dyDescent="0.3">
      <c r="A7">
        <v>2</v>
      </c>
      <c r="B7">
        <f t="shared" ref="B7:B25" si="0">$B$3*$B$4</f>
        <v>5.249999999999999E-9</v>
      </c>
      <c r="C7">
        <f>C6+0.000002*$E$4</f>
        <v>6.0579999999999991E-10</v>
      </c>
      <c r="D7">
        <f>C7/B7</f>
        <v>0.1153904761904762</v>
      </c>
      <c r="E7">
        <v>-13.84</v>
      </c>
      <c r="F7">
        <f t="shared" ref="F7:F24" si="1">$K$5*(0.5+(1-D7-$K$8)/(2*SQRT((D7+$K$8)^2+2*($K$8-D7)+1)))</f>
        <v>-14.016622572320772</v>
      </c>
      <c r="G7">
        <f>(E7-F7)^2</f>
        <v>3.1195533053206395E-2</v>
      </c>
    </row>
    <row r="8" spans="1:20" x14ac:dyDescent="0.3">
      <c r="A8">
        <v>3</v>
      </c>
      <c r="B8">
        <f t="shared" si="0"/>
        <v>5.249999999999999E-9</v>
      </c>
      <c r="C8">
        <f>C7+0.000002*$E$4</f>
        <v>1.1258E-9</v>
      </c>
      <c r="D8">
        <f>C8/B8</f>
        <v>0.21443809523809526</v>
      </c>
      <c r="E8">
        <v>-13.63</v>
      </c>
      <c r="F8">
        <f t="shared" si="1"/>
        <v>-13.787438420791695</v>
      </c>
      <c r="G8">
        <f t="shared" ref="G8:G24" si="2">(E8-F8)^2</f>
        <v>2.4786856341382474E-2</v>
      </c>
      <c r="J8" t="s">
        <v>5</v>
      </c>
      <c r="K8" s="5">
        <v>5.8696993975518766E-2</v>
      </c>
    </row>
    <row r="9" spans="1:20" x14ac:dyDescent="0.3">
      <c r="A9">
        <v>4</v>
      </c>
      <c r="B9">
        <f t="shared" si="0"/>
        <v>5.249999999999999E-9</v>
      </c>
      <c r="C9">
        <f>C8+0.000002*$E$4</f>
        <v>1.6457999999999998E-9</v>
      </c>
      <c r="D9">
        <f t="shared" ref="D9:D25" si="3">C9/B9</f>
        <v>0.31348571428571431</v>
      </c>
      <c r="E9">
        <v>-13.15</v>
      </c>
      <c r="F9">
        <f t="shared" si="1"/>
        <v>-13.483217645011385</v>
      </c>
      <c r="G9">
        <f t="shared" si="2"/>
        <v>0.11103399894693285</v>
      </c>
      <c r="I9" s="1"/>
      <c r="J9" t="s">
        <v>14</v>
      </c>
      <c r="K9">
        <f>B4</f>
        <v>3.4999999999999997E-5</v>
      </c>
    </row>
    <row r="10" spans="1:20" x14ac:dyDescent="0.3">
      <c r="A10">
        <v>5</v>
      </c>
      <c r="B10">
        <f t="shared" si="0"/>
        <v>5.249999999999999E-9</v>
      </c>
      <c r="C10">
        <f t="shared" ref="C10:C25" si="4">C9+0.000002*$E$4</f>
        <v>2.1657999999999997E-9</v>
      </c>
      <c r="D10">
        <f t="shared" si="3"/>
        <v>0.41253333333333336</v>
      </c>
      <c r="E10">
        <v>-12.6</v>
      </c>
      <c r="F10">
        <f t="shared" si="1"/>
        <v>-13.073993232191457</v>
      </c>
      <c r="G10">
        <f t="shared" si="2"/>
        <v>0.22466958416330474</v>
      </c>
    </row>
    <row r="11" spans="1:20" x14ac:dyDescent="0.3">
      <c r="A11">
        <v>6</v>
      </c>
      <c r="B11">
        <f t="shared" si="0"/>
        <v>5.249999999999999E-9</v>
      </c>
      <c r="C11">
        <f t="shared" si="4"/>
        <v>2.6857999999999996E-9</v>
      </c>
      <c r="D11">
        <f t="shared" si="3"/>
        <v>0.51158095238095236</v>
      </c>
      <c r="E11">
        <v>-12.34</v>
      </c>
      <c r="F11">
        <f t="shared" si="1"/>
        <v>-12.518964679460918</v>
      </c>
      <c r="G11">
        <f t="shared" si="2"/>
        <v>3.2028356494549236E-2</v>
      </c>
    </row>
    <row r="12" spans="1:20" x14ac:dyDescent="0.3">
      <c r="A12">
        <v>7</v>
      </c>
      <c r="B12">
        <f t="shared" si="0"/>
        <v>5.249999999999999E-9</v>
      </c>
      <c r="C12">
        <f t="shared" si="4"/>
        <v>3.2057999999999994E-9</v>
      </c>
      <c r="D12">
        <f t="shared" si="3"/>
        <v>0.61062857142857141</v>
      </c>
      <c r="E12">
        <v>-11.9</v>
      </c>
      <c r="F12">
        <f t="shared" si="1"/>
        <v>-11.767718328173668</v>
      </c>
      <c r="G12">
        <f t="shared" si="2"/>
        <v>1.7498440701169453E-2</v>
      </c>
      <c r="J12" t="s">
        <v>4</v>
      </c>
    </row>
    <row r="13" spans="1:20" x14ac:dyDescent="0.3">
      <c r="A13">
        <v>8</v>
      </c>
      <c r="B13">
        <f t="shared" si="0"/>
        <v>5.249999999999999E-9</v>
      </c>
      <c r="C13">
        <f t="shared" si="4"/>
        <v>3.7257999999999997E-9</v>
      </c>
      <c r="D13">
        <f t="shared" si="3"/>
        <v>0.70967619047619057</v>
      </c>
      <c r="E13">
        <v>-10.76</v>
      </c>
      <c r="F13">
        <f t="shared" si="1"/>
        <v>-10.771300481408252</v>
      </c>
      <c r="G13">
        <f t="shared" si="2"/>
        <v>1.277008800582545E-4</v>
      </c>
      <c r="I13" s="1"/>
      <c r="J13">
        <f>SUM(G7:G24)</f>
        <v>1.7968500842605994</v>
      </c>
    </row>
    <row r="14" spans="1:20" x14ac:dyDescent="0.3">
      <c r="A14">
        <v>9</v>
      </c>
      <c r="B14">
        <f t="shared" si="0"/>
        <v>5.249999999999999E-9</v>
      </c>
      <c r="C14">
        <f t="shared" si="4"/>
        <v>4.2457999999999995E-9</v>
      </c>
      <c r="D14">
        <f t="shared" si="3"/>
        <v>0.80872380952380962</v>
      </c>
      <c r="E14">
        <v>-9.9700000000000006</v>
      </c>
      <c r="F14">
        <f t="shared" si="1"/>
        <v>-9.5117388244261214</v>
      </c>
      <c r="G14">
        <f t="shared" si="2"/>
        <v>0.21000330503835377</v>
      </c>
    </row>
    <row r="15" spans="1:20" x14ac:dyDescent="0.3">
      <c r="A15">
        <v>10</v>
      </c>
      <c r="B15">
        <f t="shared" si="0"/>
        <v>5.249999999999999E-9</v>
      </c>
      <c r="C15">
        <f t="shared" si="4"/>
        <v>4.7657999999999994E-9</v>
      </c>
      <c r="D15">
        <f t="shared" si="3"/>
        <v>0.90777142857142867</v>
      </c>
      <c r="E15">
        <v>-8.6999999999999993</v>
      </c>
      <c r="F15">
        <f t="shared" si="1"/>
        <v>-8.045171266627575</v>
      </c>
      <c r="G15">
        <f t="shared" si="2"/>
        <v>0.42880067005013356</v>
      </c>
    </row>
    <row r="16" spans="1:20" x14ac:dyDescent="0.3">
      <c r="A16">
        <v>11</v>
      </c>
      <c r="B16">
        <f t="shared" si="0"/>
        <v>5.249999999999999E-9</v>
      </c>
      <c r="C16">
        <f t="shared" si="4"/>
        <v>5.2857999999999993E-9</v>
      </c>
      <c r="D16">
        <f t="shared" si="3"/>
        <v>1.0068190476190477</v>
      </c>
      <c r="E16">
        <v>-7.24</v>
      </c>
      <c r="F16">
        <f t="shared" si="1"/>
        <v>-6.5172616560469736</v>
      </c>
      <c r="G16">
        <f t="shared" si="2"/>
        <v>0.52235071381996334</v>
      </c>
    </row>
    <row r="17" spans="1:28" x14ac:dyDescent="0.3">
      <c r="A17">
        <v>12</v>
      </c>
      <c r="B17">
        <f t="shared" si="0"/>
        <v>5.249999999999999E-9</v>
      </c>
      <c r="C17">
        <f t="shared" si="4"/>
        <v>5.8057999999999991E-9</v>
      </c>
      <c r="D17">
        <f t="shared" si="3"/>
        <v>1.1058666666666668</v>
      </c>
      <c r="E17">
        <v>-5.18</v>
      </c>
      <c r="F17">
        <f t="shared" si="1"/>
        <v>-5.1055216385846425</v>
      </c>
      <c r="G17">
        <f t="shared" si="2"/>
        <v>5.5470263191165744E-3</v>
      </c>
    </row>
    <row r="18" spans="1:28" x14ac:dyDescent="0.3">
      <c r="A18">
        <v>13</v>
      </c>
      <c r="B18">
        <f t="shared" si="0"/>
        <v>5.249999999999999E-9</v>
      </c>
      <c r="C18">
        <f t="shared" si="4"/>
        <v>6.325799999999999E-9</v>
      </c>
      <c r="D18">
        <f t="shared" si="3"/>
        <v>1.2049142857142858</v>
      </c>
      <c r="E18">
        <v>-4.2699999999999996</v>
      </c>
      <c r="F18">
        <f t="shared" si="1"/>
        <v>-3.9292046622055414</v>
      </c>
      <c r="G18">
        <f t="shared" si="2"/>
        <v>0.11614146226243884</v>
      </c>
    </row>
    <row r="19" spans="1:28" x14ac:dyDescent="0.3">
      <c r="A19">
        <v>14</v>
      </c>
      <c r="B19">
        <f t="shared" si="0"/>
        <v>5.249999999999999E-9</v>
      </c>
      <c r="C19">
        <f t="shared" si="4"/>
        <v>6.8457999999999988E-9</v>
      </c>
      <c r="D19">
        <f t="shared" si="3"/>
        <v>1.3039619047619049</v>
      </c>
      <c r="E19">
        <v>-3.11</v>
      </c>
      <c r="F19">
        <f t="shared" si="1"/>
        <v>-3.0162461916582282</v>
      </c>
      <c r="G19">
        <f t="shared" si="2"/>
        <v>8.7897765785856646E-3</v>
      </c>
    </row>
    <row r="20" spans="1:28" x14ac:dyDescent="0.3">
      <c r="A20">
        <v>15</v>
      </c>
      <c r="B20">
        <f t="shared" si="0"/>
        <v>5.249999999999999E-9</v>
      </c>
      <c r="C20">
        <f t="shared" si="4"/>
        <v>7.3657999999999987E-9</v>
      </c>
      <c r="D20">
        <f t="shared" si="3"/>
        <v>1.4030095238095239</v>
      </c>
      <c r="E20">
        <v>-2.44</v>
      </c>
      <c r="F20">
        <f t="shared" si="1"/>
        <v>-2.3341777531083876</v>
      </c>
      <c r="G20">
        <f t="shared" si="2"/>
        <v>1.119834793718936E-2</v>
      </c>
    </row>
    <row r="21" spans="1:28" x14ac:dyDescent="0.3">
      <c r="A21">
        <v>16</v>
      </c>
      <c r="B21">
        <f t="shared" si="0"/>
        <v>5.249999999999999E-9</v>
      </c>
      <c r="C21">
        <f t="shared" si="4"/>
        <v>7.8857999999999994E-9</v>
      </c>
      <c r="D21">
        <f t="shared" si="3"/>
        <v>1.502057142857143</v>
      </c>
      <c r="E21">
        <v>-1.65</v>
      </c>
      <c r="F21">
        <f t="shared" si="1"/>
        <v>-1.8313738845407497</v>
      </c>
      <c r="G21">
        <f t="shared" si="2"/>
        <v>3.2896485993401225E-2</v>
      </c>
    </row>
    <row r="22" spans="1:28" x14ac:dyDescent="0.3">
      <c r="A22">
        <v>17</v>
      </c>
      <c r="B22">
        <f t="shared" si="0"/>
        <v>5.249999999999999E-9</v>
      </c>
      <c r="C22">
        <f t="shared" si="4"/>
        <v>8.4058000000000001E-9</v>
      </c>
      <c r="D22">
        <f t="shared" si="3"/>
        <v>1.6011047619047623</v>
      </c>
      <c r="E22">
        <v>-1.4</v>
      </c>
      <c r="F22">
        <f t="shared" si="1"/>
        <v>-1.4599707408166989</v>
      </c>
      <c r="G22">
        <f t="shared" si="2"/>
        <v>3.5964897541036819E-3</v>
      </c>
    </row>
    <row r="23" spans="1:28" x14ac:dyDescent="0.3">
      <c r="A23">
        <v>18</v>
      </c>
      <c r="B23">
        <f t="shared" si="0"/>
        <v>5.249999999999999E-9</v>
      </c>
      <c r="C23">
        <f t="shared" si="4"/>
        <v>8.9258000000000008E-9</v>
      </c>
      <c r="D23">
        <f t="shared" si="3"/>
        <v>1.7001523809523813</v>
      </c>
      <c r="E23">
        <v>-1.0900000000000001</v>
      </c>
      <c r="F23">
        <f t="shared" si="1"/>
        <v>-1.1827812977789522</v>
      </c>
      <c r="G23">
        <f t="shared" si="2"/>
        <v>8.6083692175465947E-3</v>
      </c>
    </row>
    <row r="24" spans="1:28" x14ac:dyDescent="0.3">
      <c r="A24">
        <v>19</v>
      </c>
      <c r="B24">
        <f t="shared" si="0"/>
        <v>5.249999999999999E-9</v>
      </c>
      <c r="C24">
        <f t="shared" si="4"/>
        <v>9.4458000000000014E-9</v>
      </c>
      <c r="D24">
        <f t="shared" si="3"/>
        <v>1.7992000000000006</v>
      </c>
      <c r="E24">
        <v>-1.06</v>
      </c>
      <c r="F24">
        <f t="shared" si="1"/>
        <v>-0.9729542263566836</v>
      </c>
      <c r="G24">
        <f t="shared" si="2"/>
        <v>7.5769667091634841E-3</v>
      </c>
    </row>
    <row r="25" spans="1:28" x14ac:dyDescent="0.3">
      <c r="A25">
        <v>20</v>
      </c>
      <c r="B25">
        <f t="shared" si="0"/>
        <v>5.249999999999999E-9</v>
      </c>
      <c r="C25">
        <f t="shared" si="4"/>
        <v>9.9658000000000021E-9</v>
      </c>
      <c r="D25">
        <f t="shared" si="3"/>
        <v>1.8982476190476198</v>
      </c>
    </row>
    <row r="27" spans="1:28" x14ac:dyDescent="0.3">
      <c r="B27" s="11"/>
      <c r="C27" s="11"/>
    </row>
    <row r="31" spans="1:28" x14ac:dyDescent="0.3">
      <c r="V31" s="2"/>
      <c r="W31" s="2"/>
      <c r="X31" s="2"/>
      <c r="Y31" s="2"/>
      <c r="Z31" s="2"/>
      <c r="AA31" s="2"/>
      <c r="AB31" s="2"/>
    </row>
    <row r="33" spans="7:17" x14ac:dyDescent="0.3">
      <c r="G33" s="2"/>
    </row>
    <row r="34" spans="7:17" x14ac:dyDescent="0.3">
      <c r="G34" s="2"/>
      <c r="Q34" s="2"/>
    </row>
    <row r="35" spans="7:17" x14ac:dyDescent="0.3">
      <c r="G35" s="2"/>
    </row>
    <row r="36" spans="7:17" x14ac:dyDescent="0.3">
      <c r="G36" s="2"/>
    </row>
    <row r="37" spans="7:17" x14ac:dyDescent="0.3">
      <c r="G37" s="2"/>
    </row>
    <row r="38" spans="7:17" x14ac:dyDescent="0.3">
      <c r="G38" s="2"/>
    </row>
    <row r="39" spans="7:17" x14ac:dyDescent="0.3">
      <c r="G39" s="2"/>
    </row>
    <row r="40" spans="7:17" x14ac:dyDescent="0.3">
      <c r="G40" s="2"/>
    </row>
    <row r="41" spans="7:17" x14ac:dyDescent="0.3">
      <c r="G41" s="2"/>
    </row>
    <row r="42" spans="7:17" x14ac:dyDescent="0.3">
      <c r="G42" s="2"/>
    </row>
    <row r="43" spans="7:17" x14ac:dyDescent="0.3">
      <c r="G43" s="2"/>
    </row>
    <row r="44" spans="7:17" x14ac:dyDescent="0.3">
      <c r="G44" s="2"/>
    </row>
    <row r="45" spans="7:17" x14ac:dyDescent="0.3">
      <c r="G45" s="2"/>
    </row>
    <row r="46" spans="7:17" x14ac:dyDescent="0.3">
      <c r="G46" s="2"/>
    </row>
    <row r="47" spans="7:17" x14ac:dyDescent="0.3">
      <c r="G47" s="2"/>
    </row>
    <row r="48" spans="7:17" x14ac:dyDescent="0.3">
      <c r="G48" s="2"/>
    </row>
    <row r="49" spans="7:7" x14ac:dyDescent="0.3">
      <c r="G49" s="2"/>
    </row>
    <row r="50" spans="7:7" x14ac:dyDescent="0.3">
      <c r="G50" s="3"/>
    </row>
  </sheetData>
  <mergeCells count="2">
    <mergeCell ref="B1:C1"/>
    <mergeCell ref="B27:C2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 dilution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Zhauniarovich</dc:creator>
  <cp:lastModifiedBy>Andrei Zhauniarovich</cp:lastModifiedBy>
  <dcterms:created xsi:type="dcterms:W3CDTF">2015-06-05T18:17:20Z</dcterms:created>
  <dcterms:modified xsi:type="dcterms:W3CDTF">2025-12-23T09:32:08Z</dcterms:modified>
</cp:coreProperties>
</file>